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 -TRABALHOS\1 - Licitações\1 - PREGAO\2025\011-25 - Transporte Escolar\"/>
    </mc:Choice>
  </mc:AlternateContent>
  <xr:revisionPtr revIDLastSave="0" documentId="8_{49D49C46-49B9-4421-A700-F1745EDE1396}" xr6:coauthVersionLast="47" xr6:coauthVersionMax="47" xr10:uidLastSave="{00000000-0000-0000-0000-000000000000}"/>
  <bookViews>
    <workbookView xWindow="-120" yWindow="-120" windowWidth="29040" windowHeight="15720" xr2:uid="{C22C7C33-8E2C-4E09-8FBB-EC5A4060D37A}"/>
  </bookViews>
  <sheets>
    <sheet name="ANÁLI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C23" i="1"/>
  <c r="F23" i="1" s="1"/>
  <c r="J23" i="1" s="1"/>
  <c r="B23" i="1"/>
  <c r="O22" i="1"/>
  <c r="M22" i="1"/>
  <c r="O21" i="1"/>
  <c r="M21" i="1"/>
  <c r="O20" i="1"/>
  <c r="M20" i="1"/>
  <c r="O19" i="1"/>
  <c r="M19" i="1"/>
  <c r="O18" i="1"/>
  <c r="M18" i="1"/>
  <c r="O17" i="1"/>
  <c r="M17" i="1"/>
  <c r="G16" i="1"/>
  <c r="E16" i="1"/>
  <c r="D16" i="1"/>
  <c r="C16" i="1"/>
  <c r="F16" i="1" s="1"/>
  <c r="J16" i="1" s="1"/>
  <c r="B16" i="1"/>
  <c r="O15" i="1"/>
  <c r="M15" i="1"/>
  <c r="O14" i="1"/>
  <c r="M14" i="1"/>
  <c r="O13" i="1"/>
  <c r="M13" i="1"/>
  <c r="O12" i="1"/>
  <c r="M12" i="1"/>
  <c r="O11" i="1"/>
  <c r="M11" i="1"/>
  <c r="O10" i="1"/>
  <c r="M10" i="1"/>
  <c r="G9" i="1"/>
  <c r="E9" i="1"/>
  <c r="D9" i="1"/>
  <c r="C9" i="1"/>
  <c r="F9" i="1" s="1"/>
  <c r="J9" i="1" s="1"/>
  <c r="B9" i="1"/>
  <c r="O8" i="1"/>
  <c r="M8" i="1"/>
  <c r="K25" i="1" l="1"/>
  <c r="L9" i="1"/>
  <c r="K9" i="1"/>
  <c r="I9" i="1"/>
  <c r="L23" i="1"/>
  <c r="K23" i="1"/>
  <c r="I23" i="1"/>
  <c r="L16" i="1"/>
  <c r="K16" i="1"/>
  <c r="I16" i="1"/>
  <c r="O16" i="1" l="1"/>
  <c r="M16" i="1"/>
  <c r="O23" i="1"/>
  <c r="M23" i="1"/>
  <c r="L24" i="1"/>
  <c r="K26" i="1" s="1"/>
  <c r="O9" i="1"/>
  <c r="M9" i="1"/>
  <c r="M24" i="1" s="1"/>
</calcChain>
</file>

<file path=xl/sharedStrings.xml><?xml version="1.0" encoding="utf-8"?>
<sst xmlns="http://schemas.openxmlformats.org/spreadsheetml/2006/main" count="17" uniqueCount="17">
  <si>
    <t>ANÁLISE GERAL (Custos e preço dos trajetos  *valores mensais)</t>
  </si>
  <si>
    <t>DIAS COM TRANSPORTE POR MÊS</t>
  </si>
  <si>
    <t>ITEM</t>
  </si>
  <si>
    <t>TRAJETO</t>
  </si>
  <si>
    <t>Fixos*</t>
  </si>
  <si>
    <t>Comb.*</t>
  </si>
  <si>
    <t>Manut.*</t>
  </si>
  <si>
    <t>TOTAL*</t>
  </si>
  <si>
    <t>Imp.</t>
  </si>
  <si>
    <t>% Lucro</t>
  </si>
  <si>
    <t>R$ Lucro*</t>
  </si>
  <si>
    <t>R$ Trajeto*</t>
  </si>
  <si>
    <t>R$ Km</t>
  </si>
  <si>
    <t>R$ Viagem *</t>
  </si>
  <si>
    <t xml:space="preserve">Valor Total 210 dias </t>
  </si>
  <si>
    <t>DESPESA MENSAL COM TRANSPORTE ESCOLAR</t>
  </si>
  <si>
    <t>DESPESA COM TRASPORTE ESCOLAR PREVISÃO DE DIAS LETIVOS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</si>
</sst>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</numFmts>
  <fonts count="14" x14ac:knownFonts="1">
    <font>
      <sz val="10"/>
      <name val="Arial"/>
    </font>
    <font>
      <sz val="10"/>
      <name val="Arial"/>
    </font>
    <font>
      <b/>
      <sz val="16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u val="singleAccounting"/>
      <sz val="10"/>
      <name val="Arial"/>
      <family val="2"/>
    </font>
    <font>
      <sz val="10"/>
      <color rgb="FF00325B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64" fontId="6" fillId="0" borderId="4" xfId="1" applyFont="1" applyFill="1" applyBorder="1" applyAlignment="1">
      <alignment horizontal="right"/>
    </xf>
    <xf numFmtId="164" fontId="6" fillId="0" borderId="4" xfId="1" applyFont="1" applyFill="1" applyBorder="1" applyAlignment="1"/>
    <xf numFmtId="164" fontId="6" fillId="0" borderId="4" xfId="1" applyFont="1" applyFill="1" applyBorder="1"/>
    <xf numFmtId="164" fontId="7" fillId="0" borderId="4" xfId="1" applyFont="1" applyFill="1" applyBorder="1" applyAlignment="1">
      <alignment horizontal="right"/>
    </xf>
    <xf numFmtId="165" fontId="6" fillId="0" borderId="4" xfId="1" applyNumberFormat="1" applyFont="1" applyFill="1" applyBorder="1"/>
    <xf numFmtId="43" fontId="4" fillId="2" borderId="0" xfId="0" applyNumberFormat="1" applyFont="1" applyFill="1"/>
    <xf numFmtId="43" fontId="4" fillId="0" borderId="4" xfId="0" applyNumberFormat="1" applyFont="1" applyBorder="1"/>
    <xf numFmtId="0" fontId="5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4" fillId="0" borderId="0" xfId="1" applyFont="1" applyBorder="1" applyAlignment="1">
      <alignment horizontal="right"/>
    </xf>
    <xf numFmtId="164" fontId="5" fillId="0" borderId="0" xfId="1" applyFont="1" applyBorder="1" applyAlignment="1">
      <alignment horizontal="right"/>
    </xf>
    <xf numFmtId="164" fontId="5" fillId="0" borderId="0" xfId="1" applyFont="1" applyBorder="1" applyAlignment="1"/>
    <xf numFmtId="164" fontId="5" fillId="0" borderId="0" xfId="1" applyFont="1" applyBorder="1"/>
    <xf numFmtId="164" fontId="8" fillId="0" borderId="0" xfId="1" applyFont="1" applyFill="1" applyBorder="1" applyAlignment="1">
      <alignment horizontal="right"/>
    </xf>
    <xf numFmtId="164" fontId="5" fillId="0" borderId="0" xfId="1" applyFont="1" applyBorder="1" applyAlignment="1">
      <alignment horizontal="center"/>
    </xf>
    <xf numFmtId="164" fontId="6" fillId="0" borderId="4" xfId="0" applyNumberFormat="1" applyFont="1" applyBorder="1"/>
    <xf numFmtId="43" fontId="0" fillId="0" borderId="0" xfId="0" applyNumberFormat="1"/>
    <xf numFmtId="0" fontId="5" fillId="0" borderId="0" xfId="0" applyFont="1"/>
    <xf numFmtId="164" fontId="5" fillId="0" borderId="0" xfId="0" applyNumberFormat="1" applyFont="1"/>
    <xf numFmtId="43" fontId="6" fillId="0" borderId="0" xfId="0" applyNumberFormat="1" applyFont="1"/>
    <xf numFmtId="0" fontId="9" fillId="2" borderId="0" xfId="0" applyFont="1" applyFill="1"/>
    <xf numFmtId="0" fontId="10" fillId="0" borderId="0" xfId="0" applyFont="1" applyAlignment="1">
      <alignment horizontal="center"/>
    </xf>
    <xf numFmtId="43" fontId="5" fillId="0" borderId="0" xfId="0" applyNumberFormat="1" applyFont="1"/>
    <xf numFmtId="164" fontId="11" fillId="0" borderId="0" xfId="1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0" xfId="0" applyFont="1"/>
    <xf numFmtId="43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%20-TRABALHOS\1%20-%20Licita&#231;&#245;es\1%20-%20PREGAO\2025\011-25%20-%20Transporte%20Escolar\1.1%20Planilha%20de%20Custos.xls" TargetMode="External"/><Relationship Id="rId1" Type="http://schemas.openxmlformats.org/officeDocument/2006/relationships/externalLinkPath" Target="1.1%20Planilha%20de%20Cus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dos Veículos"/>
      <sheetName val="Dados dos Trajetos"/>
      <sheetName val="Dados dos Alunos"/>
      <sheetName val="Dados do Motorista"/>
      <sheetName val="Impostos (Simples)"/>
      <sheetName val="Custo por Aluno"/>
      <sheetName val="Retorno Investimento"/>
      <sheetName val="ANÁLISE"/>
      <sheetName val="Custo Fixo"/>
      <sheetName val="Mão de Obra"/>
      <sheetName val="Financeira"/>
      <sheetName val="Depreciação"/>
      <sheetName val="Seguro"/>
      <sheetName val="IPVA"/>
      <sheetName val="Administrativa"/>
      <sheetName val="Combustível "/>
      <sheetName val="Manutenção"/>
    </sheetNames>
    <sheetDataSet>
      <sheetData sheetId="0"/>
      <sheetData sheetId="1">
        <row r="7">
          <cell r="B7" t="str">
            <v>Trajeto 02 - Porteirinha - Meio-dia</v>
          </cell>
          <cell r="C7">
            <v>12.7</v>
          </cell>
        </row>
        <row r="14">
          <cell r="B14" t="str">
            <v>Trajeto 09 - São Francisco / Vila Segredo - T</v>
          </cell>
          <cell r="C14">
            <v>60</v>
          </cell>
        </row>
        <row r="21">
          <cell r="B21" t="str">
            <v>Trajeto 16 - Rio Telha/2ª Companhia/Porteirinha/Ipê - M - Meio-dia - T</v>
          </cell>
          <cell r="C21">
            <v>157.34</v>
          </cell>
        </row>
      </sheetData>
      <sheetData sheetId="2"/>
      <sheetData sheetId="3"/>
      <sheetData sheetId="4">
        <row r="7">
          <cell r="C7">
            <v>6</v>
          </cell>
        </row>
        <row r="14">
          <cell r="C14">
            <v>6</v>
          </cell>
        </row>
      </sheetData>
      <sheetData sheetId="5"/>
      <sheetData sheetId="6"/>
      <sheetData sheetId="7"/>
      <sheetData sheetId="8">
        <row r="24">
          <cell r="E24">
            <v>660.56402787555555</v>
          </cell>
        </row>
        <row r="31">
          <cell r="E31">
            <v>5447.8743543333348</v>
          </cell>
        </row>
        <row r="38">
          <cell r="E38">
            <v>11091.113538648888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">
          <cell r="G7">
            <v>301.10545454545451</v>
          </cell>
        </row>
        <row r="14">
          <cell r="G14">
            <v>967.1875</v>
          </cell>
        </row>
        <row r="21">
          <cell r="G21">
            <v>4529.9283720930234</v>
          </cell>
        </row>
      </sheetData>
      <sheetData sheetId="16">
        <row r="7">
          <cell r="D7">
            <v>210.77381818181814</v>
          </cell>
        </row>
        <row r="14">
          <cell r="D14">
            <v>677.03125</v>
          </cell>
        </row>
        <row r="21">
          <cell r="D21">
            <v>3170.9498604651162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A0BA2-39E5-42BA-AE72-6F2EF5B1FA2C}">
  <sheetPr>
    <pageSetUpPr fitToPage="1"/>
  </sheetPr>
  <dimension ref="A2:O30"/>
  <sheetViews>
    <sheetView tabSelected="1" zoomScale="120" zoomScaleNormal="120" workbookViewId="0">
      <selection activeCell="H17" sqref="H17"/>
    </sheetView>
  </sheetViews>
  <sheetFormatPr defaultRowHeight="12.75" x14ac:dyDescent="0.2"/>
  <cols>
    <col min="1" max="1" width="5.42578125" customWidth="1"/>
    <col min="2" max="2" width="42.5703125" customWidth="1"/>
    <col min="3" max="9" width="8.28515625" customWidth="1"/>
    <col min="10" max="10" width="9.42578125" customWidth="1"/>
    <col min="11" max="11" width="12.7109375" customWidth="1"/>
    <col min="12" max="12" width="9.7109375" bestFit="1" customWidth="1"/>
    <col min="13" max="13" width="18.42578125" hidden="1" customWidth="1"/>
    <col min="14" max="14" width="9.140625" hidden="1" customWidth="1"/>
    <col min="15" max="15" width="17.5703125" customWidth="1"/>
    <col min="257" max="257" width="5.42578125" customWidth="1"/>
    <col min="258" max="258" width="42.5703125" customWidth="1"/>
    <col min="259" max="265" width="8.28515625" customWidth="1"/>
    <col min="266" max="266" width="9.42578125" customWidth="1"/>
    <col min="267" max="267" width="12.7109375" customWidth="1"/>
    <col min="268" max="268" width="9.7109375" bestFit="1" customWidth="1"/>
    <col min="269" max="270" width="0" hidden="1" customWidth="1"/>
    <col min="271" max="271" width="17.5703125" customWidth="1"/>
    <col min="513" max="513" width="5.42578125" customWidth="1"/>
    <col min="514" max="514" width="42.5703125" customWidth="1"/>
    <col min="515" max="521" width="8.28515625" customWidth="1"/>
    <col min="522" max="522" width="9.42578125" customWidth="1"/>
    <col min="523" max="523" width="12.7109375" customWidth="1"/>
    <col min="524" max="524" width="9.7109375" bestFit="1" customWidth="1"/>
    <col min="525" max="526" width="0" hidden="1" customWidth="1"/>
    <col min="527" max="527" width="17.5703125" customWidth="1"/>
    <col min="769" max="769" width="5.42578125" customWidth="1"/>
    <col min="770" max="770" width="42.5703125" customWidth="1"/>
    <col min="771" max="777" width="8.28515625" customWidth="1"/>
    <col min="778" max="778" width="9.42578125" customWidth="1"/>
    <col min="779" max="779" width="12.7109375" customWidth="1"/>
    <col min="780" max="780" width="9.7109375" bestFit="1" customWidth="1"/>
    <col min="781" max="782" width="0" hidden="1" customWidth="1"/>
    <col min="783" max="783" width="17.5703125" customWidth="1"/>
    <col min="1025" max="1025" width="5.42578125" customWidth="1"/>
    <col min="1026" max="1026" width="42.5703125" customWidth="1"/>
    <col min="1027" max="1033" width="8.28515625" customWidth="1"/>
    <col min="1034" max="1034" width="9.42578125" customWidth="1"/>
    <col min="1035" max="1035" width="12.7109375" customWidth="1"/>
    <col min="1036" max="1036" width="9.7109375" bestFit="1" customWidth="1"/>
    <col min="1037" max="1038" width="0" hidden="1" customWidth="1"/>
    <col min="1039" max="1039" width="17.5703125" customWidth="1"/>
    <col min="1281" max="1281" width="5.42578125" customWidth="1"/>
    <col min="1282" max="1282" width="42.5703125" customWidth="1"/>
    <col min="1283" max="1289" width="8.28515625" customWidth="1"/>
    <col min="1290" max="1290" width="9.42578125" customWidth="1"/>
    <col min="1291" max="1291" width="12.7109375" customWidth="1"/>
    <col min="1292" max="1292" width="9.7109375" bestFit="1" customWidth="1"/>
    <col min="1293" max="1294" width="0" hidden="1" customWidth="1"/>
    <col min="1295" max="1295" width="17.5703125" customWidth="1"/>
    <col min="1537" max="1537" width="5.42578125" customWidth="1"/>
    <col min="1538" max="1538" width="42.5703125" customWidth="1"/>
    <col min="1539" max="1545" width="8.28515625" customWidth="1"/>
    <col min="1546" max="1546" width="9.42578125" customWidth="1"/>
    <col min="1547" max="1547" width="12.7109375" customWidth="1"/>
    <col min="1548" max="1548" width="9.7109375" bestFit="1" customWidth="1"/>
    <col min="1549" max="1550" width="0" hidden="1" customWidth="1"/>
    <col min="1551" max="1551" width="17.5703125" customWidth="1"/>
    <col min="1793" max="1793" width="5.42578125" customWidth="1"/>
    <col min="1794" max="1794" width="42.5703125" customWidth="1"/>
    <col min="1795" max="1801" width="8.28515625" customWidth="1"/>
    <col min="1802" max="1802" width="9.42578125" customWidth="1"/>
    <col min="1803" max="1803" width="12.7109375" customWidth="1"/>
    <col min="1804" max="1804" width="9.7109375" bestFit="1" customWidth="1"/>
    <col min="1805" max="1806" width="0" hidden="1" customWidth="1"/>
    <col min="1807" max="1807" width="17.5703125" customWidth="1"/>
    <col min="2049" max="2049" width="5.42578125" customWidth="1"/>
    <col min="2050" max="2050" width="42.5703125" customWidth="1"/>
    <col min="2051" max="2057" width="8.28515625" customWidth="1"/>
    <col min="2058" max="2058" width="9.42578125" customWidth="1"/>
    <col min="2059" max="2059" width="12.7109375" customWidth="1"/>
    <col min="2060" max="2060" width="9.7109375" bestFit="1" customWidth="1"/>
    <col min="2061" max="2062" width="0" hidden="1" customWidth="1"/>
    <col min="2063" max="2063" width="17.5703125" customWidth="1"/>
    <col min="2305" max="2305" width="5.42578125" customWidth="1"/>
    <col min="2306" max="2306" width="42.5703125" customWidth="1"/>
    <col min="2307" max="2313" width="8.28515625" customWidth="1"/>
    <col min="2314" max="2314" width="9.42578125" customWidth="1"/>
    <col min="2315" max="2315" width="12.7109375" customWidth="1"/>
    <col min="2316" max="2316" width="9.7109375" bestFit="1" customWidth="1"/>
    <col min="2317" max="2318" width="0" hidden="1" customWidth="1"/>
    <col min="2319" max="2319" width="17.5703125" customWidth="1"/>
    <col min="2561" max="2561" width="5.42578125" customWidth="1"/>
    <col min="2562" max="2562" width="42.5703125" customWidth="1"/>
    <col min="2563" max="2569" width="8.28515625" customWidth="1"/>
    <col min="2570" max="2570" width="9.42578125" customWidth="1"/>
    <col min="2571" max="2571" width="12.7109375" customWidth="1"/>
    <col min="2572" max="2572" width="9.7109375" bestFit="1" customWidth="1"/>
    <col min="2573" max="2574" width="0" hidden="1" customWidth="1"/>
    <col min="2575" max="2575" width="17.5703125" customWidth="1"/>
    <col min="2817" max="2817" width="5.42578125" customWidth="1"/>
    <col min="2818" max="2818" width="42.5703125" customWidth="1"/>
    <col min="2819" max="2825" width="8.28515625" customWidth="1"/>
    <col min="2826" max="2826" width="9.42578125" customWidth="1"/>
    <col min="2827" max="2827" width="12.7109375" customWidth="1"/>
    <col min="2828" max="2828" width="9.7109375" bestFit="1" customWidth="1"/>
    <col min="2829" max="2830" width="0" hidden="1" customWidth="1"/>
    <col min="2831" max="2831" width="17.5703125" customWidth="1"/>
    <col min="3073" max="3073" width="5.42578125" customWidth="1"/>
    <col min="3074" max="3074" width="42.5703125" customWidth="1"/>
    <col min="3075" max="3081" width="8.28515625" customWidth="1"/>
    <col min="3082" max="3082" width="9.42578125" customWidth="1"/>
    <col min="3083" max="3083" width="12.7109375" customWidth="1"/>
    <col min="3084" max="3084" width="9.7109375" bestFit="1" customWidth="1"/>
    <col min="3085" max="3086" width="0" hidden="1" customWidth="1"/>
    <col min="3087" max="3087" width="17.5703125" customWidth="1"/>
    <col min="3329" max="3329" width="5.42578125" customWidth="1"/>
    <col min="3330" max="3330" width="42.5703125" customWidth="1"/>
    <col min="3331" max="3337" width="8.28515625" customWidth="1"/>
    <col min="3338" max="3338" width="9.42578125" customWidth="1"/>
    <col min="3339" max="3339" width="12.7109375" customWidth="1"/>
    <col min="3340" max="3340" width="9.7109375" bestFit="1" customWidth="1"/>
    <col min="3341" max="3342" width="0" hidden="1" customWidth="1"/>
    <col min="3343" max="3343" width="17.5703125" customWidth="1"/>
    <col min="3585" max="3585" width="5.42578125" customWidth="1"/>
    <col min="3586" max="3586" width="42.5703125" customWidth="1"/>
    <col min="3587" max="3593" width="8.28515625" customWidth="1"/>
    <col min="3594" max="3594" width="9.42578125" customWidth="1"/>
    <col min="3595" max="3595" width="12.7109375" customWidth="1"/>
    <col min="3596" max="3596" width="9.7109375" bestFit="1" customWidth="1"/>
    <col min="3597" max="3598" width="0" hidden="1" customWidth="1"/>
    <col min="3599" max="3599" width="17.5703125" customWidth="1"/>
    <col min="3841" max="3841" width="5.42578125" customWidth="1"/>
    <col min="3842" max="3842" width="42.5703125" customWidth="1"/>
    <col min="3843" max="3849" width="8.28515625" customWidth="1"/>
    <col min="3850" max="3850" width="9.42578125" customWidth="1"/>
    <col min="3851" max="3851" width="12.7109375" customWidth="1"/>
    <col min="3852" max="3852" width="9.7109375" bestFit="1" customWidth="1"/>
    <col min="3853" max="3854" width="0" hidden="1" customWidth="1"/>
    <col min="3855" max="3855" width="17.5703125" customWidth="1"/>
    <col min="4097" max="4097" width="5.42578125" customWidth="1"/>
    <col min="4098" max="4098" width="42.5703125" customWidth="1"/>
    <col min="4099" max="4105" width="8.28515625" customWidth="1"/>
    <col min="4106" max="4106" width="9.42578125" customWidth="1"/>
    <col min="4107" max="4107" width="12.7109375" customWidth="1"/>
    <col min="4108" max="4108" width="9.7109375" bestFit="1" customWidth="1"/>
    <col min="4109" max="4110" width="0" hidden="1" customWidth="1"/>
    <col min="4111" max="4111" width="17.5703125" customWidth="1"/>
    <col min="4353" max="4353" width="5.42578125" customWidth="1"/>
    <col min="4354" max="4354" width="42.5703125" customWidth="1"/>
    <col min="4355" max="4361" width="8.28515625" customWidth="1"/>
    <col min="4362" max="4362" width="9.42578125" customWidth="1"/>
    <col min="4363" max="4363" width="12.7109375" customWidth="1"/>
    <col min="4364" max="4364" width="9.7109375" bestFit="1" customWidth="1"/>
    <col min="4365" max="4366" width="0" hidden="1" customWidth="1"/>
    <col min="4367" max="4367" width="17.5703125" customWidth="1"/>
    <col min="4609" max="4609" width="5.42578125" customWidth="1"/>
    <col min="4610" max="4610" width="42.5703125" customWidth="1"/>
    <col min="4611" max="4617" width="8.28515625" customWidth="1"/>
    <col min="4618" max="4618" width="9.42578125" customWidth="1"/>
    <col min="4619" max="4619" width="12.7109375" customWidth="1"/>
    <col min="4620" max="4620" width="9.7109375" bestFit="1" customWidth="1"/>
    <col min="4621" max="4622" width="0" hidden="1" customWidth="1"/>
    <col min="4623" max="4623" width="17.5703125" customWidth="1"/>
    <col min="4865" max="4865" width="5.42578125" customWidth="1"/>
    <col min="4866" max="4866" width="42.5703125" customWidth="1"/>
    <col min="4867" max="4873" width="8.28515625" customWidth="1"/>
    <col min="4874" max="4874" width="9.42578125" customWidth="1"/>
    <col min="4875" max="4875" width="12.7109375" customWidth="1"/>
    <col min="4876" max="4876" width="9.7109375" bestFit="1" customWidth="1"/>
    <col min="4877" max="4878" width="0" hidden="1" customWidth="1"/>
    <col min="4879" max="4879" width="17.5703125" customWidth="1"/>
    <col min="5121" max="5121" width="5.42578125" customWidth="1"/>
    <col min="5122" max="5122" width="42.5703125" customWidth="1"/>
    <col min="5123" max="5129" width="8.28515625" customWidth="1"/>
    <col min="5130" max="5130" width="9.42578125" customWidth="1"/>
    <col min="5131" max="5131" width="12.7109375" customWidth="1"/>
    <col min="5132" max="5132" width="9.7109375" bestFit="1" customWidth="1"/>
    <col min="5133" max="5134" width="0" hidden="1" customWidth="1"/>
    <col min="5135" max="5135" width="17.5703125" customWidth="1"/>
    <col min="5377" max="5377" width="5.42578125" customWidth="1"/>
    <col min="5378" max="5378" width="42.5703125" customWidth="1"/>
    <col min="5379" max="5385" width="8.28515625" customWidth="1"/>
    <col min="5386" max="5386" width="9.42578125" customWidth="1"/>
    <col min="5387" max="5387" width="12.7109375" customWidth="1"/>
    <col min="5388" max="5388" width="9.7109375" bestFit="1" customWidth="1"/>
    <col min="5389" max="5390" width="0" hidden="1" customWidth="1"/>
    <col min="5391" max="5391" width="17.5703125" customWidth="1"/>
    <col min="5633" max="5633" width="5.42578125" customWidth="1"/>
    <col min="5634" max="5634" width="42.5703125" customWidth="1"/>
    <col min="5635" max="5641" width="8.28515625" customWidth="1"/>
    <col min="5642" max="5642" width="9.42578125" customWidth="1"/>
    <col min="5643" max="5643" width="12.7109375" customWidth="1"/>
    <col min="5644" max="5644" width="9.7109375" bestFit="1" customWidth="1"/>
    <col min="5645" max="5646" width="0" hidden="1" customWidth="1"/>
    <col min="5647" max="5647" width="17.5703125" customWidth="1"/>
    <col min="5889" max="5889" width="5.42578125" customWidth="1"/>
    <col min="5890" max="5890" width="42.5703125" customWidth="1"/>
    <col min="5891" max="5897" width="8.28515625" customWidth="1"/>
    <col min="5898" max="5898" width="9.42578125" customWidth="1"/>
    <col min="5899" max="5899" width="12.7109375" customWidth="1"/>
    <col min="5900" max="5900" width="9.7109375" bestFit="1" customWidth="1"/>
    <col min="5901" max="5902" width="0" hidden="1" customWidth="1"/>
    <col min="5903" max="5903" width="17.5703125" customWidth="1"/>
    <col min="6145" max="6145" width="5.42578125" customWidth="1"/>
    <col min="6146" max="6146" width="42.5703125" customWidth="1"/>
    <col min="6147" max="6153" width="8.28515625" customWidth="1"/>
    <col min="6154" max="6154" width="9.42578125" customWidth="1"/>
    <col min="6155" max="6155" width="12.7109375" customWidth="1"/>
    <col min="6156" max="6156" width="9.7109375" bestFit="1" customWidth="1"/>
    <col min="6157" max="6158" width="0" hidden="1" customWidth="1"/>
    <col min="6159" max="6159" width="17.5703125" customWidth="1"/>
    <col min="6401" max="6401" width="5.42578125" customWidth="1"/>
    <col min="6402" max="6402" width="42.5703125" customWidth="1"/>
    <col min="6403" max="6409" width="8.28515625" customWidth="1"/>
    <col min="6410" max="6410" width="9.42578125" customWidth="1"/>
    <col min="6411" max="6411" width="12.7109375" customWidth="1"/>
    <col min="6412" max="6412" width="9.7109375" bestFit="1" customWidth="1"/>
    <col min="6413" max="6414" width="0" hidden="1" customWidth="1"/>
    <col min="6415" max="6415" width="17.5703125" customWidth="1"/>
    <col min="6657" max="6657" width="5.42578125" customWidth="1"/>
    <col min="6658" max="6658" width="42.5703125" customWidth="1"/>
    <col min="6659" max="6665" width="8.28515625" customWidth="1"/>
    <col min="6666" max="6666" width="9.42578125" customWidth="1"/>
    <col min="6667" max="6667" width="12.7109375" customWidth="1"/>
    <col min="6668" max="6668" width="9.7109375" bestFit="1" customWidth="1"/>
    <col min="6669" max="6670" width="0" hidden="1" customWidth="1"/>
    <col min="6671" max="6671" width="17.5703125" customWidth="1"/>
    <col min="6913" max="6913" width="5.42578125" customWidth="1"/>
    <col min="6914" max="6914" width="42.5703125" customWidth="1"/>
    <col min="6915" max="6921" width="8.28515625" customWidth="1"/>
    <col min="6922" max="6922" width="9.42578125" customWidth="1"/>
    <col min="6923" max="6923" width="12.7109375" customWidth="1"/>
    <col min="6924" max="6924" width="9.7109375" bestFit="1" customWidth="1"/>
    <col min="6925" max="6926" width="0" hidden="1" customWidth="1"/>
    <col min="6927" max="6927" width="17.5703125" customWidth="1"/>
    <col min="7169" max="7169" width="5.42578125" customWidth="1"/>
    <col min="7170" max="7170" width="42.5703125" customWidth="1"/>
    <col min="7171" max="7177" width="8.28515625" customWidth="1"/>
    <col min="7178" max="7178" width="9.42578125" customWidth="1"/>
    <col min="7179" max="7179" width="12.7109375" customWidth="1"/>
    <col min="7180" max="7180" width="9.7109375" bestFit="1" customWidth="1"/>
    <col min="7181" max="7182" width="0" hidden="1" customWidth="1"/>
    <col min="7183" max="7183" width="17.5703125" customWidth="1"/>
    <col min="7425" max="7425" width="5.42578125" customWidth="1"/>
    <col min="7426" max="7426" width="42.5703125" customWidth="1"/>
    <col min="7427" max="7433" width="8.28515625" customWidth="1"/>
    <col min="7434" max="7434" width="9.42578125" customWidth="1"/>
    <col min="7435" max="7435" width="12.7109375" customWidth="1"/>
    <col min="7436" max="7436" width="9.7109375" bestFit="1" customWidth="1"/>
    <col min="7437" max="7438" width="0" hidden="1" customWidth="1"/>
    <col min="7439" max="7439" width="17.5703125" customWidth="1"/>
    <col min="7681" max="7681" width="5.42578125" customWidth="1"/>
    <col min="7682" max="7682" width="42.5703125" customWidth="1"/>
    <col min="7683" max="7689" width="8.28515625" customWidth="1"/>
    <col min="7690" max="7690" width="9.42578125" customWidth="1"/>
    <col min="7691" max="7691" width="12.7109375" customWidth="1"/>
    <col min="7692" max="7692" width="9.7109375" bestFit="1" customWidth="1"/>
    <col min="7693" max="7694" width="0" hidden="1" customWidth="1"/>
    <col min="7695" max="7695" width="17.5703125" customWidth="1"/>
    <col min="7937" max="7937" width="5.42578125" customWidth="1"/>
    <col min="7938" max="7938" width="42.5703125" customWidth="1"/>
    <col min="7939" max="7945" width="8.28515625" customWidth="1"/>
    <col min="7946" max="7946" width="9.42578125" customWidth="1"/>
    <col min="7947" max="7947" width="12.7109375" customWidth="1"/>
    <col min="7948" max="7948" width="9.7109375" bestFit="1" customWidth="1"/>
    <col min="7949" max="7950" width="0" hidden="1" customWidth="1"/>
    <col min="7951" max="7951" width="17.5703125" customWidth="1"/>
    <col min="8193" max="8193" width="5.42578125" customWidth="1"/>
    <col min="8194" max="8194" width="42.5703125" customWidth="1"/>
    <col min="8195" max="8201" width="8.28515625" customWidth="1"/>
    <col min="8202" max="8202" width="9.42578125" customWidth="1"/>
    <col min="8203" max="8203" width="12.7109375" customWidth="1"/>
    <col min="8204" max="8204" width="9.7109375" bestFit="1" customWidth="1"/>
    <col min="8205" max="8206" width="0" hidden="1" customWidth="1"/>
    <col min="8207" max="8207" width="17.5703125" customWidth="1"/>
    <col min="8449" max="8449" width="5.42578125" customWidth="1"/>
    <col min="8450" max="8450" width="42.5703125" customWidth="1"/>
    <col min="8451" max="8457" width="8.28515625" customWidth="1"/>
    <col min="8458" max="8458" width="9.42578125" customWidth="1"/>
    <col min="8459" max="8459" width="12.7109375" customWidth="1"/>
    <col min="8460" max="8460" width="9.7109375" bestFit="1" customWidth="1"/>
    <col min="8461" max="8462" width="0" hidden="1" customWidth="1"/>
    <col min="8463" max="8463" width="17.5703125" customWidth="1"/>
    <col min="8705" max="8705" width="5.42578125" customWidth="1"/>
    <col min="8706" max="8706" width="42.5703125" customWidth="1"/>
    <col min="8707" max="8713" width="8.28515625" customWidth="1"/>
    <col min="8714" max="8714" width="9.42578125" customWidth="1"/>
    <col min="8715" max="8715" width="12.7109375" customWidth="1"/>
    <col min="8716" max="8716" width="9.7109375" bestFit="1" customWidth="1"/>
    <col min="8717" max="8718" width="0" hidden="1" customWidth="1"/>
    <col min="8719" max="8719" width="17.5703125" customWidth="1"/>
    <col min="8961" max="8961" width="5.42578125" customWidth="1"/>
    <col min="8962" max="8962" width="42.5703125" customWidth="1"/>
    <col min="8963" max="8969" width="8.28515625" customWidth="1"/>
    <col min="8970" max="8970" width="9.42578125" customWidth="1"/>
    <col min="8971" max="8971" width="12.7109375" customWidth="1"/>
    <col min="8972" max="8972" width="9.7109375" bestFit="1" customWidth="1"/>
    <col min="8973" max="8974" width="0" hidden="1" customWidth="1"/>
    <col min="8975" max="8975" width="17.5703125" customWidth="1"/>
    <col min="9217" max="9217" width="5.42578125" customWidth="1"/>
    <col min="9218" max="9218" width="42.5703125" customWidth="1"/>
    <col min="9219" max="9225" width="8.28515625" customWidth="1"/>
    <col min="9226" max="9226" width="9.42578125" customWidth="1"/>
    <col min="9227" max="9227" width="12.7109375" customWidth="1"/>
    <col min="9228" max="9228" width="9.7109375" bestFit="1" customWidth="1"/>
    <col min="9229" max="9230" width="0" hidden="1" customWidth="1"/>
    <col min="9231" max="9231" width="17.5703125" customWidth="1"/>
    <col min="9473" max="9473" width="5.42578125" customWidth="1"/>
    <col min="9474" max="9474" width="42.5703125" customWidth="1"/>
    <col min="9475" max="9481" width="8.28515625" customWidth="1"/>
    <col min="9482" max="9482" width="9.42578125" customWidth="1"/>
    <col min="9483" max="9483" width="12.7109375" customWidth="1"/>
    <col min="9484" max="9484" width="9.7109375" bestFit="1" customWidth="1"/>
    <col min="9485" max="9486" width="0" hidden="1" customWidth="1"/>
    <col min="9487" max="9487" width="17.5703125" customWidth="1"/>
    <col min="9729" max="9729" width="5.42578125" customWidth="1"/>
    <col min="9730" max="9730" width="42.5703125" customWidth="1"/>
    <col min="9731" max="9737" width="8.28515625" customWidth="1"/>
    <col min="9738" max="9738" width="9.42578125" customWidth="1"/>
    <col min="9739" max="9739" width="12.7109375" customWidth="1"/>
    <col min="9740" max="9740" width="9.7109375" bestFit="1" customWidth="1"/>
    <col min="9741" max="9742" width="0" hidden="1" customWidth="1"/>
    <col min="9743" max="9743" width="17.5703125" customWidth="1"/>
    <col min="9985" max="9985" width="5.42578125" customWidth="1"/>
    <col min="9986" max="9986" width="42.5703125" customWidth="1"/>
    <col min="9987" max="9993" width="8.28515625" customWidth="1"/>
    <col min="9994" max="9994" width="9.42578125" customWidth="1"/>
    <col min="9995" max="9995" width="12.7109375" customWidth="1"/>
    <col min="9996" max="9996" width="9.7109375" bestFit="1" customWidth="1"/>
    <col min="9997" max="9998" width="0" hidden="1" customWidth="1"/>
    <col min="9999" max="9999" width="17.5703125" customWidth="1"/>
    <col min="10241" max="10241" width="5.42578125" customWidth="1"/>
    <col min="10242" max="10242" width="42.5703125" customWidth="1"/>
    <col min="10243" max="10249" width="8.28515625" customWidth="1"/>
    <col min="10250" max="10250" width="9.42578125" customWidth="1"/>
    <col min="10251" max="10251" width="12.7109375" customWidth="1"/>
    <col min="10252" max="10252" width="9.7109375" bestFit="1" customWidth="1"/>
    <col min="10253" max="10254" width="0" hidden="1" customWidth="1"/>
    <col min="10255" max="10255" width="17.5703125" customWidth="1"/>
    <col min="10497" max="10497" width="5.42578125" customWidth="1"/>
    <col min="10498" max="10498" width="42.5703125" customWidth="1"/>
    <col min="10499" max="10505" width="8.28515625" customWidth="1"/>
    <col min="10506" max="10506" width="9.42578125" customWidth="1"/>
    <col min="10507" max="10507" width="12.7109375" customWidth="1"/>
    <col min="10508" max="10508" width="9.7109375" bestFit="1" customWidth="1"/>
    <col min="10509" max="10510" width="0" hidden="1" customWidth="1"/>
    <col min="10511" max="10511" width="17.5703125" customWidth="1"/>
    <col min="10753" max="10753" width="5.42578125" customWidth="1"/>
    <col min="10754" max="10754" width="42.5703125" customWidth="1"/>
    <col min="10755" max="10761" width="8.28515625" customWidth="1"/>
    <col min="10762" max="10762" width="9.42578125" customWidth="1"/>
    <col min="10763" max="10763" width="12.7109375" customWidth="1"/>
    <col min="10764" max="10764" width="9.7109375" bestFit="1" customWidth="1"/>
    <col min="10765" max="10766" width="0" hidden="1" customWidth="1"/>
    <col min="10767" max="10767" width="17.5703125" customWidth="1"/>
    <col min="11009" max="11009" width="5.42578125" customWidth="1"/>
    <col min="11010" max="11010" width="42.5703125" customWidth="1"/>
    <col min="11011" max="11017" width="8.28515625" customWidth="1"/>
    <col min="11018" max="11018" width="9.42578125" customWidth="1"/>
    <col min="11019" max="11019" width="12.7109375" customWidth="1"/>
    <col min="11020" max="11020" width="9.7109375" bestFit="1" customWidth="1"/>
    <col min="11021" max="11022" width="0" hidden="1" customWidth="1"/>
    <col min="11023" max="11023" width="17.5703125" customWidth="1"/>
    <col min="11265" max="11265" width="5.42578125" customWidth="1"/>
    <col min="11266" max="11266" width="42.5703125" customWidth="1"/>
    <col min="11267" max="11273" width="8.28515625" customWidth="1"/>
    <col min="11274" max="11274" width="9.42578125" customWidth="1"/>
    <col min="11275" max="11275" width="12.7109375" customWidth="1"/>
    <col min="11276" max="11276" width="9.7109375" bestFit="1" customWidth="1"/>
    <col min="11277" max="11278" width="0" hidden="1" customWidth="1"/>
    <col min="11279" max="11279" width="17.5703125" customWidth="1"/>
    <col min="11521" max="11521" width="5.42578125" customWidth="1"/>
    <col min="11522" max="11522" width="42.5703125" customWidth="1"/>
    <col min="11523" max="11529" width="8.28515625" customWidth="1"/>
    <col min="11530" max="11530" width="9.42578125" customWidth="1"/>
    <col min="11531" max="11531" width="12.7109375" customWidth="1"/>
    <col min="11532" max="11532" width="9.7109375" bestFit="1" customWidth="1"/>
    <col min="11533" max="11534" width="0" hidden="1" customWidth="1"/>
    <col min="11535" max="11535" width="17.5703125" customWidth="1"/>
    <col min="11777" max="11777" width="5.42578125" customWidth="1"/>
    <col min="11778" max="11778" width="42.5703125" customWidth="1"/>
    <col min="11779" max="11785" width="8.28515625" customWidth="1"/>
    <col min="11786" max="11786" width="9.42578125" customWidth="1"/>
    <col min="11787" max="11787" width="12.7109375" customWidth="1"/>
    <col min="11788" max="11788" width="9.7109375" bestFit="1" customWidth="1"/>
    <col min="11789" max="11790" width="0" hidden="1" customWidth="1"/>
    <col min="11791" max="11791" width="17.5703125" customWidth="1"/>
    <col min="12033" max="12033" width="5.42578125" customWidth="1"/>
    <col min="12034" max="12034" width="42.5703125" customWidth="1"/>
    <col min="12035" max="12041" width="8.28515625" customWidth="1"/>
    <col min="12042" max="12042" width="9.42578125" customWidth="1"/>
    <col min="12043" max="12043" width="12.7109375" customWidth="1"/>
    <col min="12044" max="12044" width="9.7109375" bestFit="1" customWidth="1"/>
    <col min="12045" max="12046" width="0" hidden="1" customWidth="1"/>
    <col min="12047" max="12047" width="17.5703125" customWidth="1"/>
    <col min="12289" max="12289" width="5.42578125" customWidth="1"/>
    <col min="12290" max="12290" width="42.5703125" customWidth="1"/>
    <col min="12291" max="12297" width="8.28515625" customWidth="1"/>
    <col min="12298" max="12298" width="9.42578125" customWidth="1"/>
    <col min="12299" max="12299" width="12.7109375" customWidth="1"/>
    <col min="12300" max="12300" width="9.7109375" bestFit="1" customWidth="1"/>
    <col min="12301" max="12302" width="0" hidden="1" customWidth="1"/>
    <col min="12303" max="12303" width="17.5703125" customWidth="1"/>
    <col min="12545" max="12545" width="5.42578125" customWidth="1"/>
    <col min="12546" max="12546" width="42.5703125" customWidth="1"/>
    <col min="12547" max="12553" width="8.28515625" customWidth="1"/>
    <col min="12554" max="12554" width="9.42578125" customWidth="1"/>
    <col min="12555" max="12555" width="12.7109375" customWidth="1"/>
    <col min="12556" max="12556" width="9.7109375" bestFit="1" customWidth="1"/>
    <col min="12557" max="12558" width="0" hidden="1" customWidth="1"/>
    <col min="12559" max="12559" width="17.5703125" customWidth="1"/>
    <col min="12801" max="12801" width="5.42578125" customWidth="1"/>
    <col min="12802" max="12802" width="42.5703125" customWidth="1"/>
    <col min="12803" max="12809" width="8.28515625" customWidth="1"/>
    <col min="12810" max="12810" width="9.42578125" customWidth="1"/>
    <col min="12811" max="12811" width="12.7109375" customWidth="1"/>
    <col min="12812" max="12812" width="9.7109375" bestFit="1" customWidth="1"/>
    <col min="12813" max="12814" width="0" hidden="1" customWidth="1"/>
    <col min="12815" max="12815" width="17.5703125" customWidth="1"/>
    <col min="13057" max="13057" width="5.42578125" customWidth="1"/>
    <col min="13058" max="13058" width="42.5703125" customWidth="1"/>
    <col min="13059" max="13065" width="8.28515625" customWidth="1"/>
    <col min="13066" max="13066" width="9.42578125" customWidth="1"/>
    <col min="13067" max="13067" width="12.7109375" customWidth="1"/>
    <col min="13068" max="13068" width="9.7109375" bestFit="1" customWidth="1"/>
    <col min="13069" max="13070" width="0" hidden="1" customWidth="1"/>
    <col min="13071" max="13071" width="17.5703125" customWidth="1"/>
    <col min="13313" max="13313" width="5.42578125" customWidth="1"/>
    <col min="13314" max="13314" width="42.5703125" customWidth="1"/>
    <col min="13315" max="13321" width="8.28515625" customWidth="1"/>
    <col min="13322" max="13322" width="9.42578125" customWidth="1"/>
    <col min="13323" max="13323" width="12.7109375" customWidth="1"/>
    <col min="13324" max="13324" width="9.7109375" bestFit="1" customWidth="1"/>
    <col min="13325" max="13326" width="0" hidden="1" customWidth="1"/>
    <col min="13327" max="13327" width="17.5703125" customWidth="1"/>
    <col min="13569" max="13569" width="5.42578125" customWidth="1"/>
    <col min="13570" max="13570" width="42.5703125" customWidth="1"/>
    <col min="13571" max="13577" width="8.28515625" customWidth="1"/>
    <col min="13578" max="13578" width="9.42578125" customWidth="1"/>
    <col min="13579" max="13579" width="12.7109375" customWidth="1"/>
    <col min="13580" max="13580" width="9.7109375" bestFit="1" customWidth="1"/>
    <col min="13581" max="13582" width="0" hidden="1" customWidth="1"/>
    <col min="13583" max="13583" width="17.5703125" customWidth="1"/>
    <col min="13825" max="13825" width="5.42578125" customWidth="1"/>
    <col min="13826" max="13826" width="42.5703125" customWidth="1"/>
    <col min="13827" max="13833" width="8.28515625" customWidth="1"/>
    <col min="13834" max="13834" width="9.42578125" customWidth="1"/>
    <col min="13835" max="13835" width="12.7109375" customWidth="1"/>
    <col min="13836" max="13836" width="9.7109375" bestFit="1" customWidth="1"/>
    <col min="13837" max="13838" width="0" hidden="1" customWidth="1"/>
    <col min="13839" max="13839" width="17.5703125" customWidth="1"/>
    <col min="14081" max="14081" width="5.42578125" customWidth="1"/>
    <col min="14082" max="14082" width="42.5703125" customWidth="1"/>
    <col min="14083" max="14089" width="8.28515625" customWidth="1"/>
    <col min="14090" max="14090" width="9.42578125" customWidth="1"/>
    <col min="14091" max="14091" width="12.7109375" customWidth="1"/>
    <col min="14092" max="14092" width="9.7109375" bestFit="1" customWidth="1"/>
    <col min="14093" max="14094" width="0" hidden="1" customWidth="1"/>
    <col min="14095" max="14095" width="17.5703125" customWidth="1"/>
    <col min="14337" max="14337" width="5.42578125" customWidth="1"/>
    <col min="14338" max="14338" width="42.5703125" customWidth="1"/>
    <col min="14339" max="14345" width="8.28515625" customWidth="1"/>
    <col min="14346" max="14346" width="9.42578125" customWidth="1"/>
    <col min="14347" max="14347" width="12.7109375" customWidth="1"/>
    <col min="14348" max="14348" width="9.7109375" bestFit="1" customWidth="1"/>
    <col min="14349" max="14350" width="0" hidden="1" customWidth="1"/>
    <col min="14351" max="14351" width="17.5703125" customWidth="1"/>
    <col min="14593" max="14593" width="5.42578125" customWidth="1"/>
    <col min="14594" max="14594" width="42.5703125" customWidth="1"/>
    <col min="14595" max="14601" width="8.28515625" customWidth="1"/>
    <col min="14602" max="14602" width="9.42578125" customWidth="1"/>
    <col min="14603" max="14603" width="12.7109375" customWidth="1"/>
    <col min="14604" max="14604" width="9.7109375" bestFit="1" customWidth="1"/>
    <col min="14605" max="14606" width="0" hidden="1" customWidth="1"/>
    <col min="14607" max="14607" width="17.5703125" customWidth="1"/>
    <col min="14849" max="14849" width="5.42578125" customWidth="1"/>
    <col min="14850" max="14850" width="42.5703125" customWidth="1"/>
    <col min="14851" max="14857" width="8.28515625" customWidth="1"/>
    <col min="14858" max="14858" width="9.42578125" customWidth="1"/>
    <col min="14859" max="14859" width="12.7109375" customWidth="1"/>
    <col min="14860" max="14860" width="9.7109375" bestFit="1" customWidth="1"/>
    <col min="14861" max="14862" width="0" hidden="1" customWidth="1"/>
    <col min="14863" max="14863" width="17.5703125" customWidth="1"/>
    <col min="15105" max="15105" width="5.42578125" customWidth="1"/>
    <col min="15106" max="15106" width="42.5703125" customWidth="1"/>
    <col min="15107" max="15113" width="8.28515625" customWidth="1"/>
    <col min="15114" max="15114" width="9.42578125" customWidth="1"/>
    <col min="15115" max="15115" width="12.7109375" customWidth="1"/>
    <col min="15116" max="15116" width="9.7109375" bestFit="1" customWidth="1"/>
    <col min="15117" max="15118" width="0" hidden="1" customWidth="1"/>
    <col min="15119" max="15119" width="17.5703125" customWidth="1"/>
    <col min="15361" max="15361" width="5.42578125" customWidth="1"/>
    <col min="15362" max="15362" width="42.5703125" customWidth="1"/>
    <col min="15363" max="15369" width="8.28515625" customWidth="1"/>
    <col min="15370" max="15370" width="9.42578125" customWidth="1"/>
    <col min="15371" max="15371" width="12.7109375" customWidth="1"/>
    <col min="15372" max="15372" width="9.7109375" bestFit="1" customWidth="1"/>
    <col min="15373" max="15374" width="0" hidden="1" customWidth="1"/>
    <col min="15375" max="15375" width="17.5703125" customWidth="1"/>
    <col min="15617" max="15617" width="5.42578125" customWidth="1"/>
    <col min="15618" max="15618" width="42.5703125" customWidth="1"/>
    <col min="15619" max="15625" width="8.28515625" customWidth="1"/>
    <col min="15626" max="15626" width="9.42578125" customWidth="1"/>
    <col min="15627" max="15627" width="12.7109375" customWidth="1"/>
    <col min="15628" max="15628" width="9.7109375" bestFit="1" customWidth="1"/>
    <col min="15629" max="15630" width="0" hidden="1" customWidth="1"/>
    <col min="15631" max="15631" width="17.5703125" customWidth="1"/>
    <col min="15873" max="15873" width="5.42578125" customWidth="1"/>
    <col min="15874" max="15874" width="42.5703125" customWidth="1"/>
    <col min="15875" max="15881" width="8.28515625" customWidth="1"/>
    <col min="15882" max="15882" width="9.42578125" customWidth="1"/>
    <col min="15883" max="15883" width="12.7109375" customWidth="1"/>
    <col min="15884" max="15884" width="9.7109375" bestFit="1" customWidth="1"/>
    <col min="15885" max="15886" width="0" hidden="1" customWidth="1"/>
    <col min="15887" max="15887" width="17.5703125" customWidth="1"/>
    <col min="16129" max="16129" width="5.42578125" customWidth="1"/>
    <col min="16130" max="16130" width="42.5703125" customWidth="1"/>
    <col min="16131" max="16137" width="8.28515625" customWidth="1"/>
    <col min="16138" max="16138" width="9.42578125" customWidth="1"/>
    <col min="16139" max="16139" width="12.7109375" customWidth="1"/>
    <col min="16140" max="16140" width="9.7109375" bestFit="1" customWidth="1"/>
    <col min="16141" max="16142" width="0" hidden="1" customWidth="1"/>
    <col min="16143" max="16143" width="17.5703125" customWidth="1"/>
  </cols>
  <sheetData>
    <row r="2" spans="1:15" ht="20.25" customHeigh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4" spans="1:15" x14ac:dyDescent="0.2">
      <c r="A4" s="3" t="s">
        <v>1</v>
      </c>
      <c r="B4" s="4"/>
      <c r="C4" s="5">
        <v>20</v>
      </c>
    </row>
    <row r="6" spans="1:15" s="8" customFormat="1" ht="25.5" x14ac:dyDescent="0.2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7" t="s">
        <v>13</v>
      </c>
      <c r="O6" s="7" t="s">
        <v>14</v>
      </c>
    </row>
    <row r="7" spans="1:15" s="8" customFormat="1" x14ac:dyDescent="0.2">
      <c r="B7" s="9"/>
      <c r="C7" s="10"/>
      <c r="D7" s="10"/>
      <c r="E7" s="10"/>
      <c r="F7" s="10"/>
    </row>
    <row r="8" spans="1:15" s="8" customFormat="1" x14ac:dyDescent="0.2">
      <c r="A8" s="11">
        <v>1</v>
      </c>
      <c r="B8" s="12"/>
      <c r="C8" s="13"/>
      <c r="D8" s="13"/>
      <c r="E8" s="13"/>
      <c r="F8" s="14"/>
      <c r="G8" s="15"/>
      <c r="H8" s="16"/>
      <c r="I8" s="13"/>
      <c r="J8" s="13"/>
      <c r="K8" s="17"/>
      <c r="L8" s="15"/>
      <c r="M8" s="18">
        <f>ROUND((L8*205),2)</f>
        <v>0</v>
      </c>
      <c r="O8" s="19">
        <f>SUM(L8*205)</f>
        <v>0</v>
      </c>
    </row>
    <row r="9" spans="1:15" s="8" customFormat="1" x14ac:dyDescent="0.2">
      <c r="A9" s="11">
        <v>2</v>
      </c>
      <c r="B9" s="12" t="str">
        <f>'[1]Dados dos Trajetos'!B7</f>
        <v>Trajeto 02 - Porteirinha - Meio-dia</v>
      </c>
      <c r="C9" s="13">
        <f>+'[1]Custo Fixo'!E24+0</f>
        <v>660.56402787555555</v>
      </c>
      <c r="D9" s="13">
        <f>+'[1]Combustível '!G7+0</f>
        <v>301.10545454545451</v>
      </c>
      <c r="E9" s="13">
        <f>+[1]Manutenção!D7+0</f>
        <v>210.77381818181814</v>
      </c>
      <c r="F9" s="14">
        <f>+E9+D9+C9</f>
        <v>1172.4433006028282</v>
      </c>
      <c r="G9" s="15">
        <f>+'[1]Impostos (Simples)'!C7+0</f>
        <v>6</v>
      </c>
      <c r="H9" s="16">
        <v>27</v>
      </c>
      <c r="I9" s="13">
        <f>+H9/100*J9</f>
        <v>472.47715098919952</v>
      </c>
      <c r="J9" s="13">
        <f>+F9/(1-(G9+H9)/100)</f>
        <v>1749.9153740340721</v>
      </c>
      <c r="K9" s="17">
        <f>J9/'[1]Dados dos Trajetos'!C7/20</f>
        <v>6.889430606433355</v>
      </c>
      <c r="L9" s="15">
        <f>ROUND((J9/20),2)</f>
        <v>87.5</v>
      </c>
      <c r="M9" s="18">
        <f t="shared" ref="M9:M22" si="0">ROUND((L9*205),2)</f>
        <v>17937.5</v>
      </c>
      <c r="O9" s="19">
        <f>SUM(L9*210)</f>
        <v>18375</v>
      </c>
    </row>
    <row r="10" spans="1:15" s="8" customFormat="1" x14ac:dyDescent="0.2">
      <c r="A10" s="11">
        <v>3</v>
      </c>
      <c r="B10" s="12"/>
      <c r="C10" s="13"/>
      <c r="D10" s="13"/>
      <c r="E10" s="13"/>
      <c r="F10" s="14"/>
      <c r="G10" s="15"/>
      <c r="H10" s="16"/>
      <c r="I10" s="13"/>
      <c r="J10" s="13"/>
      <c r="K10" s="17"/>
      <c r="L10" s="15"/>
      <c r="M10" s="18">
        <f t="shared" si="0"/>
        <v>0</v>
      </c>
      <c r="O10" s="19">
        <f t="shared" ref="O10:O23" si="1">SUM(L10*210)</f>
        <v>0</v>
      </c>
    </row>
    <row r="11" spans="1:15" s="8" customFormat="1" x14ac:dyDescent="0.2">
      <c r="A11" s="11">
        <v>4</v>
      </c>
      <c r="B11" s="12"/>
      <c r="C11" s="13"/>
      <c r="D11" s="13"/>
      <c r="E11" s="13"/>
      <c r="F11" s="14"/>
      <c r="G11" s="15"/>
      <c r="H11" s="16"/>
      <c r="I11" s="13"/>
      <c r="J11" s="13"/>
      <c r="K11" s="17"/>
      <c r="L11" s="15"/>
      <c r="M11" s="18">
        <f t="shared" si="0"/>
        <v>0</v>
      </c>
      <c r="O11" s="19">
        <f t="shared" si="1"/>
        <v>0</v>
      </c>
    </row>
    <row r="12" spans="1:15" s="8" customFormat="1" x14ac:dyDescent="0.2">
      <c r="A12" s="11">
        <v>5</v>
      </c>
      <c r="B12" s="12"/>
      <c r="C12" s="13"/>
      <c r="D12" s="13"/>
      <c r="E12" s="13"/>
      <c r="F12" s="14"/>
      <c r="G12" s="15"/>
      <c r="H12" s="16"/>
      <c r="I12" s="13"/>
      <c r="J12" s="13"/>
      <c r="K12" s="17"/>
      <c r="L12" s="15"/>
      <c r="M12" s="18">
        <f t="shared" si="0"/>
        <v>0</v>
      </c>
      <c r="O12" s="19">
        <f t="shared" si="1"/>
        <v>0</v>
      </c>
    </row>
    <row r="13" spans="1:15" s="8" customFormat="1" ht="12" customHeight="1" x14ac:dyDescent="0.2">
      <c r="A13" s="11">
        <v>6</v>
      </c>
      <c r="B13" s="12"/>
      <c r="C13" s="13"/>
      <c r="D13" s="13"/>
      <c r="E13" s="13"/>
      <c r="F13" s="14"/>
      <c r="G13" s="15"/>
      <c r="H13" s="16"/>
      <c r="I13" s="13"/>
      <c r="J13" s="13"/>
      <c r="K13" s="17"/>
      <c r="L13" s="15"/>
      <c r="M13" s="18">
        <f t="shared" si="0"/>
        <v>0</v>
      </c>
      <c r="O13" s="19">
        <f t="shared" si="1"/>
        <v>0</v>
      </c>
    </row>
    <row r="14" spans="1:15" s="8" customFormat="1" ht="12" customHeight="1" x14ac:dyDescent="0.2">
      <c r="A14" s="11">
        <v>7</v>
      </c>
      <c r="B14" s="12"/>
      <c r="C14" s="13"/>
      <c r="D14" s="13"/>
      <c r="E14" s="13"/>
      <c r="F14" s="14"/>
      <c r="G14" s="15"/>
      <c r="H14" s="16"/>
      <c r="I14" s="13"/>
      <c r="J14" s="13"/>
      <c r="K14" s="17"/>
      <c r="L14" s="15"/>
      <c r="M14" s="18">
        <f t="shared" si="0"/>
        <v>0</v>
      </c>
      <c r="O14" s="19">
        <f t="shared" si="1"/>
        <v>0</v>
      </c>
    </row>
    <row r="15" spans="1:15" s="8" customFormat="1" x14ac:dyDescent="0.2">
      <c r="A15" s="11">
        <v>8</v>
      </c>
      <c r="B15" s="12"/>
      <c r="C15" s="13"/>
      <c r="D15" s="13"/>
      <c r="E15" s="13"/>
      <c r="F15" s="14"/>
      <c r="G15" s="15"/>
      <c r="H15" s="16"/>
      <c r="I15" s="13"/>
      <c r="J15" s="13"/>
      <c r="K15" s="17"/>
      <c r="L15" s="15"/>
      <c r="M15" s="18">
        <f t="shared" si="0"/>
        <v>0</v>
      </c>
      <c r="O15" s="19">
        <f t="shared" si="1"/>
        <v>0</v>
      </c>
    </row>
    <row r="16" spans="1:15" s="8" customFormat="1" x14ac:dyDescent="0.2">
      <c r="A16" s="11">
        <v>9</v>
      </c>
      <c r="B16" s="12" t="str">
        <f>'[1]Dados dos Trajetos'!B14</f>
        <v>Trajeto 09 - São Francisco / Vila Segredo - T</v>
      </c>
      <c r="C16" s="13">
        <f>+'[1]Custo Fixo'!E31+0</f>
        <v>5447.8743543333348</v>
      </c>
      <c r="D16" s="13">
        <f>+'[1]Combustível '!G14+0</f>
        <v>967.1875</v>
      </c>
      <c r="E16" s="13">
        <f>+[1]Manutenção!D14+0</f>
        <v>677.03125</v>
      </c>
      <c r="F16" s="14">
        <f>+E16+D16+C16</f>
        <v>7092.0931043333348</v>
      </c>
      <c r="G16" s="15">
        <f>+'[1]Impostos (Simples)'!C14+0</f>
        <v>6</v>
      </c>
      <c r="H16" s="16">
        <v>27</v>
      </c>
      <c r="I16" s="13">
        <f>+H16/100*J16</f>
        <v>2858.007668910449</v>
      </c>
      <c r="J16" s="13">
        <f>+F16/(1-(G16+H16)/100)</f>
        <v>10585.213588557217</v>
      </c>
      <c r="K16" s="17">
        <f>J16/'[1]Dados dos Trajetos'!C14/20</f>
        <v>8.8210113237976806</v>
      </c>
      <c r="L16" s="15">
        <f>ROUND((J16/20),2)</f>
        <v>529.26</v>
      </c>
      <c r="M16" s="18">
        <f t="shared" si="0"/>
        <v>108498.3</v>
      </c>
      <c r="O16" s="19">
        <f t="shared" si="1"/>
        <v>111144.59999999999</v>
      </c>
    </row>
    <row r="17" spans="1:15" s="8" customFormat="1" x14ac:dyDescent="0.2">
      <c r="A17" s="11">
        <v>10</v>
      </c>
      <c r="B17" s="12"/>
      <c r="C17" s="13"/>
      <c r="D17" s="13"/>
      <c r="E17" s="13"/>
      <c r="F17" s="14"/>
      <c r="G17" s="15"/>
      <c r="H17" s="16"/>
      <c r="I17" s="13"/>
      <c r="J17" s="13"/>
      <c r="K17" s="17"/>
      <c r="L17" s="15"/>
      <c r="M17" s="18">
        <f t="shared" si="0"/>
        <v>0</v>
      </c>
      <c r="O17" s="19">
        <f t="shared" si="1"/>
        <v>0</v>
      </c>
    </row>
    <row r="18" spans="1:15" s="8" customFormat="1" x14ac:dyDescent="0.2">
      <c r="A18" s="11">
        <v>11</v>
      </c>
      <c r="B18" s="12"/>
      <c r="C18" s="13"/>
      <c r="D18" s="13"/>
      <c r="E18" s="13"/>
      <c r="F18" s="14"/>
      <c r="G18" s="15"/>
      <c r="H18" s="16"/>
      <c r="I18" s="13"/>
      <c r="J18" s="13"/>
      <c r="K18" s="17"/>
      <c r="L18" s="15"/>
      <c r="M18" s="18">
        <f t="shared" si="0"/>
        <v>0</v>
      </c>
      <c r="O18" s="19">
        <f t="shared" si="1"/>
        <v>0</v>
      </c>
    </row>
    <row r="19" spans="1:15" s="8" customFormat="1" x14ac:dyDescent="0.2">
      <c r="A19" s="11">
        <v>12</v>
      </c>
      <c r="B19" s="12"/>
      <c r="C19" s="13"/>
      <c r="D19" s="13"/>
      <c r="E19" s="13"/>
      <c r="F19" s="14"/>
      <c r="G19" s="15"/>
      <c r="H19" s="16"/>
      <c r="I19" s="13"/>
      <c r="J19" s="13"/>
      <c r="K19" s="17"/>
      <c r="L19" s="15"/>
      <c r="M19" s="18">
        <f t="shared" si="0"/>
        <v>0</v>
      </c>
      <c r="O19" s="19">
        <f t="shared" si="1"/>
        <v>0</v>
      </c>
    </row>
    <row r="20" spans="1:15" s="8" customFormat="1" x14ac:dyDescent="0.2">
      <c r="A20" s="11">
        <v>13</v>
      </c>
      <c r="B20" s="12"/>
      <c r="C20" s="13"/>
      <c r="D20" s="13"/>
      <c r="E20" s="13"/>
      <c r="F20" s="14"/>
      <c r="G20" s="15"/>
      <c r="H20" s="16"/>
      <c r="I20" s="13"/>
      <c r="J20" s="13"/>
      <c r="K20" s="17"/>
      <c r="L20" s="15"/>
      <c r="M20" s="18">
        <f t="shared" si="0"/>
        <v>0</v>
      </c>
      <c r="O20" s="19">
        <f t="shared" si="1"/>
        <v>0</v>
      </c>
    </row>
    <row r="21" spans="1:15" s="8" customFormat="1" x14ac:dyDescent="0.2">
      <c r="A21" s="11">
        <v>14</v>
      </c>
      <c r="B21" s="12"/>
      <c r="C21" s="13"/>
      <c r="D21" s="13"/>
      <c r="E21" s="13"/>
      <c r="F21" s="14"/>
      <c r="G21" s="15"/>
      <c r="H21" s="16"/>
      <c r="I21" s="13"/>
      <c r="J21" s="13"/>
      <c r="K21" s="17"/>
      <c r="L21" s="15"/>
      <c r="M21" s="18">
        <f t="shared" si="0"/>
        <v>0</v>
      </c>
      <c r="O21" s="19">
        <f t="shared" si="1"/>
        <v>0</v>
      </c>
    </row>
    <row r="22" spans="1:15" s="8" customFormat="1" x14ac:dyDescent="0.2">
      <c r="A22" s="11">
        <v>15</v>
      </c>
      <c r="B22" s="12"/>
      <c r="C22" s="13"/>
      <c r="D22" s="13"/>
      <c r="E22" s="13"/>
      <c r="F22" s="14"/>
      <c r="G22" s="15"/>
      <c r="H22" s="16"/>
      <c r="I22" s="13"/>
      <c r="J22" s="13"/>
      <c r="K22" s="17"/>
      <c r="L22" s="15"/>
      <c r="M22" s="18">
        <f t="shared" si="0"/>
        <v>0</v>
      </c>
      <c r="O22" s="19">
        <f t="shared" si="1"/>
        <v>0</v>
      </c>
    </row>
    <row r="23" spans="1:15" s="8" customFormat="1" ht="24" x14ac:dyDescent="0.2">
      <c r="A23" s="11">
        <v>16</v>
      </c>
      <c r="B23" s="20" t="str">
        <f>'[1]Dados dos Trajetos'!B21</f>
        <v>Trajeto 16 - Rio Telha/2ª Companhia/Porteirinha/Ipê - M - Meio-dia - T</v>
      </c>
      <c r="C23" s="13">
        <f>+'[1]Custo Fixo'!E38+0</f>
        <v>11091.113538648888</v>
      </c>
      <c r="D23" s="13">
        <f>+'[1]Combustível '!G21+0</f>
        <v>4529.9283720930234</v>
      </c>
      <c r="E23" s="13">
        <f>+[1]Manutenção!D21+0</f>
        <v>3170.9498604651162</v>
      </c>
      <c r="F23" s="14">
        <f>+E23+D23+C23</f>
        <v>18791.991771207027</v>
      </c>
      <c r="G23" s="15">
        <v>6</v>
      </c>
      <c r="H23" s="16">
        <v>7</v>
      </c>
      <c r="I23" s="13">
        <f>+H23/100*J23</f>
        <v>1511.9993379132093</v>
      </c>
      <c r="J23" s="13">
        <f>+F23/(1-(G23+H23)/100)</f>
        <v>21599.990541617273</v>
      </c>
      <c r="K23" s="17">
        <f>J23/'[1]Dados dos Trajetos'!C21/20</f>
        <v>6.8641129215766084</v>
      </c>
      <c r="L23" s="15">
        <f>ROUND((J23/20),2)</f>
        <v>1080</v>
      </c>
      <c r="M23" s="18">
        <f>L23*205</f>
        <v>221400</v>
      </c>
      <c r="O23" s="19">
        <f t="shared" si="1"/>
        <v>226800</v>
      </c>
    </row>
    <row r="24" spans="1:15" x14ac:dyDescent="0.2">
      <c r="A24" s="21"/>
      <c r="B24" s="22"/>
      <c r="C24" s="23"/>
      <c r="D24" s="24"/>
      <c r="E24" s="24"/>
      <c r="F24" s="25"/>
      <c r="G24" s="26"/>
      <c r="H24" s="27"/>
      <c r="I24" s="24"/>
      <c r="J24" s="28"/>
      <c r="K24" s="28"/>
      <c r="L24" s="29">
        <f>SUM(L9:L23)</f>
        <v>1696.76</v>
      </c>
      <c r="M24" s="18">
        <f>SUM(M8:M23)</f>
        <v>347835.8</v>
      </c>
      <c r="O24" s="30"/>
    </row>
    <row r="25" spans="1:15" x14ac:dyDescent="0.2">
      <c r="A25" s="21"/>
      <c r="C25" s="9"/>
      <c r="D25" s="31"/>
      <c r="E25" s="31"/>
      <c r="F25" s="31"/>
      <c r="G25" s="31"/>
      <c r="H25" s="31"/>
      <c r="I25" s="31"/>
      <c r="J25" s="24" t="s">
        <v>15</v>
      </c>
      <c r="K25" s="32">
        <f>SUM(J8:J23)</f>
        <v>33935.11950420856</v>
      </c>
      <c r="L25" s="33"/>
      <c r="M25" s="34"/>
    </row>
    <row r="26" spans="1:15" x14ac:dyDescent="0.2">
      <c r="A26" s="21"/>
      <c r="C26" s="9"/>
      <c r="D26" s="35" t="s">
        <v>16</v>
      </c>
      <c r="E26" s="35"/>
      <c r="F26" s="35"/>
      <c r="G26" s="35"/>
      <c r="H26" s="35"/>
      <c r="I26" s="35"/>
      <c r="J26" s="35"/>
      <c r="K26" s="36">
        <f>SUM(L24*210)</f>
        <v>356319.6</v>
      </c>
    </row>
    <row r="27" spans="1:15" ht="15" x14ac:dyDescent="0.35">
      <c r="E27" s="8"/>
      <c r="F27" s="8"/>
      <c r="G27" s="8"/>
      <c r="H27" s="8"/>
      <c r="I27" s="23"/>
      <c r="J27" s="37"/>
      <c r="K27" s="37"/>
    </row>
    <row r="28" spans="1:15" ht="59.25" customHeight="1" x14ac:dyDescent="0.35">
      <c r="B28" s="38"/>
      <c r="C28" s="38"/>
      <c r="D28" s="38"/>
      <c r="E28" s="38"/>
      <c r="F28" s="38"/>
      <c r="G28" s="38"/>
      <c r="H28" s="39"/>
      <c r="I28" s="39"/>
      <c r="J28" s="40"/>
      <c r="K28" s="40"/>
      <c r="L28" s="41"/>
      <c r="M28" s="41"/>
    </row>
    <row r="30" spans="1:15" x14ac:dyDescent="0.2">
      <c r="E30" s="8"/>
    </row>
  </sheetData>
  <mergeCells count="8">
    <mergeCell ref="A2:L2"/>
    <mergeCell ref="A4:B4"/>
    <mergeCell ref="J24:K24"/>
    <mergeCell ref="D26:J26"/>
    <mergeCell ref="J27:K27"/>
    <mergeCell ref="B28:G28"/>
    <mergeCell ref="J28:K28"/>
    <mergeCell ref="L28:M28"/>
  </mergeCells>
  <printOptions gridLines="1"/>
  <pageMargins left="0.7" right="0.7" top="0.75" bottom="0.75" header="0.3" footer="0.3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ANÁLISE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Engenharia</cp:lastModifiedBy>
  <dcterms:created xsi:type="dcterms:W3CDTF">2025-07-17T13:03:05Z</dcterms:created>
  <dcterms:modified xsi:type="dcterms:W3CDTF">2025-07-17T13:03:49Z</dcterms:modified>
</cp:coreProperties>
</file>